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univorleansfr-my.sharepoint.com/personal/o22205163_campus_univ-orleans_fr/Documents/Business/"/>
    </mc:Choice>
  </mc:AlternateContent>
  <xr:revisionPtr revIDLastSave="326" documentId="13_ncr:1_{FF1DCF5D-2E57-498A-953C-8550F847C8D8}" xr6:coauthVersionLast="47" xr6:coauthVersionMax="47" xr10:uidLastSave="{1EA51D84-D7B8-4944-9463-FF4D497EF5BE}"/>
  <workbookProtection workbookAlgorithmName="SHA-512" workbookHashValue="dUHIYq6BsV+1LNMB1cXeDj2ocwSA5czHj/xKJxS9UJpTkEohiYxLGkOQk4c3+23+QFgMCNffZlQkNhbfBkDIhg==" workbookSaltValue="oCwX/wCXRIRbNMwl70ReYg==" workbookSpinCount="100000" lockStructure="1"/>
  <bookViews>
    <workbookView xWindow="-120" yWindow="-120" windowWidth="29040" windowHeight="15720" xr2:uid="{7076151A-46B3-4E8E-BA3B-307CA3DE9DBA}"/>
  </bookViews>
  <sheets>
    <sheet name="Outil de tracking du poids" sheetId="1" r:id="rId1"/>
  </sheets>
  <definedNames>
    <definedName name="_xlnm._FilterDatabase" localSheetId="0" hidden="1">'Outil de tracking du poids'!$B$2:$F$9</definedName>
    <definedName name="HeureDeDéb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18" i="1"/>
  <c r="I10" i="1"/>
  <c r="I14" i="1" s="1"/>
  <c r="I22" i="1"/>
  <c r="I20" i="1"/>
  <c r="I28" i="1"/>
  <c r="H28" i="1"/>
  <c r="I25" i="1"/>
  <c r="H25" i="1"/>
  <c r="I12" i="1"/>
  <c r="I11" i="1"/>
  <c r="I16" i="1" l="1"/>
  <c r="I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Noah Messaoudi</author>
  </authors>
  <commentList>
    <comment ref="H3" authorId="0" shapeId="0" xr:uid="{082768B4-14B0-46CA-A2FF-FA833A87F5F4}">
      <text>
        <r>
          <rPr>
            <b/>
            <sz val="9"/>
            <color indexed="81"/>
            <rFont val="Tahoma"/>
            <family val="2"/>
          </rPr>
          <t>Correspond à ton poids actuel, il n'a pas besoin d'être précis, il va servir uniquement à estimer tes besoins en macros dans le cas où tu n'as pas encore rentré de données dans ton tableur.</t>
        </r>
      </text>
    </comment>
    <comment ref="H4" authorId="0" shapeId="0" xr:uid="{D07B0FB9-5BDC-4F2A-A9D0-AD39145127E2}">
      <text>
        <r>
          <rPr>
            <b/>
            <sz val="9"/>
            <color indexed="81"/>
            <rFont val="Tahoma"/>
            <family val="2"/>
          </rPr>
          <t>Je te déconseille fortement de fixer un objectif en dessous de 0,8 g par kg.
Je te recommande de viser entre 0,8 et 1,2 g par kg.
En revanche, tu peux très bien augmenter cette valeur en fonction de tes préférences, mais cela te laissera moins de budget calorique pour les glucides.</t>
        </r>
      </text>
    </comment>
    <comment ref="H5" authorId="0" shapeId="0" xr:uid="{5F8B72AC-750B-44BE-9D75-FC74CAB0BAC9}">
      <text>
        <r>
          <rPr>
            <b/>
            <sz val="9"/>
            <color indexed="81"/>
            <rFont val="Tahoma"/>
            <family val="2"/>
          </rPr>
          <t>Je te recommande de choisir entre 1,6 et 2,2 g / kg.
Personnellement j'aime bien me fixer à 2,2 g / kg.</t>
        </r>
      </text>
    </comment>
    <comment ref="H6" authorId="0" shapeId="0" xr:uid="{248ECB73-649B-4AFA-B291-AEF52683AD28}">
      <text>
        <r>
          <rPr>
            <b/>
            <sz val="9"/>
            <color indexed="81"/>
            <rFont val="Tahoma"/>
            <family val="2"/>
          </rPr>
          <t>Vise aux alentours de 14-15 g / 1000 kcal pour t'assurer un bon transit.</t>
        </r>
      </text>
    </comment>
    <comment ref="H7" authorId="0" shapeId="0" xr:uid="{132C135B-8528-4D4F-AA16-34617CFE4819}">
      <text>
        <r>
          <rPr>
            <b/>
            <sz val="9"/>
            <color indexed="81"/>
            <rFont val="Tahoma"/>
            <family val="2"/>
          </rPr>
          <t>Attention ! Une variation isolée n'est pas une tendance.
Idéalement choisit un seuil entre 5 et 7 jours.
Un seuil de tendance de 3 jours pourrait causer un biais d'interprétation du déficit ou de la stagnation.</t>
        </r>
      </text>
    </comment>
    <comment ref="H8" authorId="0" shapeId="0" xr:uid="{7C8EC72A-E662-4556-B0B4-0AE02D4E037C}">
      <text>
        <r>
          <rPr>
            <b/>
            <sz val="9"/>
            <color indexed="81"/>
            <rFont val="Tahoma"/>
            <family val="2"/>
          </rPr>
          <t>Correspond à ton apport cible actuel, il n'a pas besoin d'être précis, il va servir uniquement à estimer tes besoins en macros dans le cas où tu n'as pas encore rentré de données dans ton tableur.</t>
        </r>
      </text>
    </comment>
    <comment ref="H16" authorId="0" shapeId="0" xr:uid="{C09A7D47-924A-42C3-8449-0596A7C27465}">
      <text>
        <r>
          <rPr>
            <b/>
            <sz val="9"/>
            <color indexed="81"/>
            <rFont val="Tahoma"/>
            <family val="2"/>
          </rPr>
          <t>"déficit actif" : la tendance du poids est inférieur à -0,5 % par semaine.
"stagnation" : la tendance du poids est comprise entre -0,5 % par semaine et + 1 % par mois.
"surplus" : la tendance du poids est supérieur à +1 % par mois.
"tendance non significative" : le nombre de pesées dans ton tableau est inférieur au seuil de tendance défini.</t>
        </r>
      </text>
    </comment>
  </commentList>
</comments>
</file>

<file path=xl/sharedStrings.xml><?xml version="1.0" encoding="utf-8"?>
<sst xmlns="http://schemas.openxmlformats.org/spreadsheetml/2006/main" count="26" uniqueCount="26">
  <si>
    <t>jours</t>
  </si>
  <si>
    <t>kcal</t>
  </si>
  <si>
    <t>steps</t>
  </si>
  <si>
    <t>workout</t>
  </si>
  <si>
    <t>masse (kg)</t>
  </si>
  <si>
    <t>Configurateur</t>
  </si>
  <si>
    <t>Poids (kg)</t>
  </si>
  <si>
    <t>Lipides (g / kg)</t>
  </si>
  <si>
    <t>Protéines (g / kg)</t>
  </si>
  <si>
    <t>Fibres (g / 1000 kcal)</t>
  </si>
  <si>
    <t>Seuil de tendance (jours)</t>
  </si>
  <si>
    <t>Apport (kcal)</t>
  </si>
  <si>
    <t>Lipide (g)</t>
  </si>
  <si>
    <t>Protéine (g)</t>
  </si>
  <si>
    <t>Glucide (g)</t>
  </si>
  <si>
    <t>Fibre (g)</t>
  </si>
  <si>
    <t>Analyse</t>
  </si>
  <si>
    <t>Apport moyen (kcal)</t>
  </si>
  <si>
    <t>Variation (g / jour)</t>
  </si>
  <si>
    <t>(-0,5% / week)</t>
  </si>
  <si>
    <t>(-1% / week)</t>
  </si>
  <si>
    <t>(+0,5% / month)</t>
  </si>
  <si>
    <t>(+1% / month)</t>
  </si>
  <si>
    <t>Workout (par semaine)</t>
  </si>
  <si>
    <t>Steps (par jour)</t>
  </si>
  <si>
    <t>Apport cible (kcal)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</si>
</sst>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d\ dd/mm/yyyy"/>
    <numFmt numFmtId="165" formatCode="0.0"/>
    <numFmt numFmtId="166" formatCode="0.00000E+00"/>
  </numFmts>
  <fonts count="4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7D7C9"/>
        <bgColor indexed="64"/>
      </patternFill>
    </fill>
    <fill>
      <patternFill patternType="solid">
        <fgColor rgb="FFE8D8BA"/>
        <bgColor indexed="64"/>
      </patternFill>
    </fill>
    <fill>
      <patternFill patternType="solid">
        <fgColor rgb="FFD3D2E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CF3F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8E4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6DADA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4" xfId="0" applyNumberFormat="1" applyFont="1" applyBorder="1" applyAlignment="1" applyProtection="1">
      <alignment horizontal="center" vertical="center"/>
      <protection locked="0"/>
    </xf>
    <xf numFmtId="165" fontId="2" fillId="0" borderId="4" xfId="0" applyNumberFormat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5" fontId="2" fillId="0" borderId="4" xfId="0" applyNumberFormat="1" applyFont="1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center"/>
    </xf>
    <xf numFmtId="0" fontId="0" fillId="0" borderId="3" xfId="0" applyBorder="1" applyAlignment="1" applyProtection="1">
      <alignment horizontal="center" vertical="center"/>
      <protection locked="0"/>
    </xf>
    <xf numFmtId="165" fontId="1" fillId="0" borderId="0" xfId="0" applyNumberFormat="1" applyFont="1" applyAlignment="1">
      <alignment horizontal="center" vertical="center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165" fontId="2" fillId="0" borderId="5" xfId="0" applyNumberFormat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5" fontId="2" fillId="0" borderId="5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" fontId="2" fillId="0" borderId="6" xfId="0" applyNumberFormat="1" applyFont="1" applyBorder="1" applyAlignment="1" applyProtection="1">
      <alignment horizontal="center" vertical="center"/>
      <protection locked="0"/>
    </xf>
    <xf numFmtId="165" fontId="2" fillId="0" borderId="6" xfId="0" applyNumberFormat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5" fontId="2" fillId="0" borderId="6" xfId="0" applyNumberFormat="1" applyFont="1" applyBorder="1" applyAlignment="1" applyProtection="1">
      <alignment horizontal="center" vertical="center"/>
      <protection locked="0"/>
    </xf>
    <xf numFmtId="0" fontId="0" fillId="5" borderId="7" xfId="0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" fontId="0" fillId="3" borderId="9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" fontId="0" fillId="3" borderId="6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1" fontId="0" fillId="4" borderId="6" xfId="0" applyNumberFormat="1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4" borderId="5" xfId="0" applyNumberFormat="1" applyFont="1" applyFill="1" applyBorder="1" applyAlignment="1" applyProtection="1">
      <alignment horizontal="center" vertical="center"/>
      <protection locked="0"/>
    </xf>
    <xf numFmtId="164" fontId="2" fillId="4" borderId="6" xfId="0" applyNumberFormat="1" applyFont="1" applyFill="1" applyBorder="1" applyAlignment="1" applyProtection="1">
      <alignment horizontal="center" vertical="center"/>
      <protection locked="0"/>
    </xf>
    <xf numFmtId="0" fontId="0" fillId="14" borderId="1" xfId="0" applyFill="1" applyBorder="1" applyAlignment="1">
      <alignment horizontal="center" vertical="center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rgb="FFF0D0D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0D0D0"/>
      <color rgb="FFF6DADA"/>
      <color rgb="FFF4E3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'Outil de tracking du poids'!$F$2</c:f>
              <c:strCache>
                <c:ptCount val="1"/>
                <c:pt idx="0">
                  <c:v>masse (kg)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'Outil de tracking du poids'!$B$3:$B$9</c:f>
              <c:numCache>
                <c:formatCode>dddd\ dd/mm/yyyy</c:formatCode>
                <c:ptCount val="7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</c:numCache>
            </c:numRef>
          </c:xVal>
          <c:yVal>
            <c:numRef>
              <c:f>'Outil de tracking du poids'!$F$3:$F$9</c:f>
              <c:numCache>
                <c:formatCode>0.0</c:formatCode>
                <c:ptCount val="7"/>
                <c:pt idx="0">
                  <c:v>66.599999999999994</c:v>
                </c:pt>
                <c:pt idx="1">
                  <c:v>66.3</c:v>
                </c:pt>
                <c:pt idx="2">
                  <c:v>65.900000000000006</c:v>
                </c:pt>
                <c:pt idx="3">
                  <c:v>66</c:v>
                </c:pt>
                <c:pt idx="4">
                  <c:v>65.2</c:v>
                </c:pt>
                <c:pt idx="5">
                  <c:v>66.5</c:v>
                </c:pt>
                <c:pt idx="6">
                  <c:v>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71-4DE0-BFC5-6E46A5D72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0688640"/>
        <c:axId val="1700495504"/>
      </c:scatterChart>
      <c:valAx>
        <c:axId val="1700688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dd\ dd/mm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00495504"/>
        <c:crosses val="autoZero"/>
        <c:crossBetween val="midCat"/>
        <c:majorUnit val="2"/>
      </c:valAx>
      <c:valAx>
        <c:axId val="170049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00688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9</xdr:row>
      <xdr:rowOff>104775</xdr:rowOff>
    </xdr:from>
    <xdr:to>
      <xdr:col>5</xdr:col>
      <xdr:colOff>2152650</xdr:colOff>
      <xdr:row>27</xdr:row>
      <xdr:rowOff>133350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AA07E16-5FEF-4FA5-B965-81D35392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0707A-277D-4802-BD1E-E68C9E156AF2}">
  <dimension ref="A1:L38"/>
  <sheetViews>
    <sheetView tabSelected="1" zoomScaleNormal="100" workbookViewId="0">
      <selection activeCell="F5" sqref="F5"/>
    </sheetView>
  </sheetViews>
  <sheetFormatPr baseColWidth="10" defaultColWidth="20.5703125" defaultRowHeight="15" x14ac:dyDescent="0.25"/>
  <cols>
    <col min="1" max="1" width="11.7109375" customWidth="1"/>
    <col min="2" max="5" width="27.85546875" customWidth="1"/>
    <col min="6" max="6" width="34" customWidth="1"/>
    <col min="7" max="7" width="9.28515625" customWidth="1"/>
    <col min="8" max="9" width="31.28515625" customWidth="1"/>
  </cols>
  <sheetData>
    <row r="1" spans="1:12" ht="15.75" thickBot="1" x14ac:dyDescent="0.3"/>
    <row r="2" spans="1:12" ht="15.75" thickBot="1" x14ac:dyDescent="0.3">
      <c r="B2" s="43" t="s">
        <v>0</v>
      </c>
      <c r="C2" s="44" t="s">
        <v>1</v>
      </c>
      <c r="D2" s="44" t="s">
        <v>2</v>
      </c>
      <c r="E2" s="44" t="s">
        <v>3</v>
      </c>
      <c r="F2" s="44" t="s">
        <v>4</v>
      </c>
      <c r="H2" s="45" t="s">
        <v>5</v>
      </c>
      <c r="I2" s="46"/>
    </row>
    <row r="3" spans="1:12" ht="15.75" thickBot="1" x14ac:dyDescent="0.3">
      <c r="B3" s="39">
        <v>46023</v>
      </c>
      <c r="C3" s="1">
        <v>3400</v>
      </c>
      <c r="D3" s="1">
        <v>20000</v>
      </c>
      <c r="E3" s="2" t="b">
        <v>1</v>
      </c>
      <c r="F3" s="3">
        <v>66.599999999999994</v>
      </c>
      <c r="H3" s="4" t="s">
        <v>6</v>
      </c>
      <c r="I3" s="5">
        <v>70</v>
      </c>
    </row>
    <row r="4" spans="1:12" ht="15.75" thickBot="1" x14ac:dyDescent="0.3">
      <c r="A4" s="6"/>
      <c r="B4" s="40">
        <v>46024</v>
      </c>
      <c r="C4" s="7">
        <v>3400</v>
      </c>
      <c r="D4" s="7">
        <v>18000</v>
      </c>
      <c r="E4" s="8" t="b">
        <v>1</v>
      </c>
      <c r="F4" s="9">
        <v>66.3</v>
      </c>
      <c r="G4" s="10"/>
      <c r="H4" s="4" t="s">
        <v>7</v>
      </c>
      <c r="I4" s="5">
        <v>1</v>
      </c>
      <c r="J4" s="10"/>
      <c r="K4" s="10"/>
      <c r="L4" s="10"/>
    </row>
    <row r="5" spans="1:12" ht="15.75" thickBot="1" x14ac:dyDescent="0.3">
      <c r="A5" s="6"/>
      <c r="B5" s="40">
        <v>46025</v>
      </c>
      <c r="C5" s="7">
        <v>3600</v>
      </c>
      <c r="D5" s="7">
        <v>21000</v>
      </c>
      <c r="E5" s="8"/>
      <c r="F5" s="9">
        <v>65.900000000000006</v>
      </c>
      <c r="G5" s="10"/>
      <c r="H5" s="4" t="s">
        <v>8</v>
      </c>
      <c r="I5" s="5">
        <v>2.2000000000000002</v>
      </c>
      <c r="J5" s="10"/>
      <c r="K5" s="10"/>
      <c r="L5" s="10"/>
    </row>
    <row r="6" spans="1:12" ht="15.75" thickBot="1" x14ac:dyDescent="0.3">
      <c r="A6" s="10"/>
      <c r="B6" s="40">
        <v>46026</v>
      </c>
      <c r="C6" s="7">
        <v>3200</v>
      </c>
      <c r="D6" s="7">
        <v>15000</v>
      </c>
      <c r="E6" s="8" t="b">
        <v>1</v>
      </c>
      <c r="F6" s="9">
        <v>66</v>
      </c>
      <c r="G6" s="10"/>
      <c r="H6" s="4" t="s">
        <v>9</v>
      </c>
      <c r="I6" s="5">
        <v>14</v>
      </c>
      <c r="J6" s="11"/>
      <c r="K6" s="10"/>
      <c r="L6" s="10"/>
    </row>
    <row r="7" spans="1:12" ht="15.75" thickBot="1" x14ac:dyDescent="0.3">
      <c r="A7" s="10"/>
      <c r="B7" s="40">
        <v>46027</v>
      </c>
      <c r="C7" s="7">
        <v>3400</v>
      </c>
      <c r="D7" s="7">
        <v>20000</v>
      </c>
      <c r="E7" s="8" t="b">
        <v>1</v>
      </c>
      <c r="F7" s="9">
        <v>65.2</v>
      </c>
      <c r="G7" s="10"/>
      <c r="H7" s="4" t="s">
        <v>10</v>
      </c>
      <c r="I7" s="5">
        <v>5</v>
      </c>
      <c r="J7" s="10"/>
      <c r="K7" s="10"/>
      <c r="L7" s="10"/>
    </row>
    <row r="8" spans="1:12" ht="15.75" thickBot="1" x14ac:dyDescent="0.3">
      <c r="A8" s="10"/>
      <c r="B8" s="40">
        <v>46028</v>
      </c>
      <c r="C8" s="7">
        <v>3400</v>
      </c>
      <c r="D8" s="7">
        <v>23000</v>
      </c>
      <c r="E8" s="8"/>
      <c r="F8" s="9">
        <v>66.5</v>
      </c>
      <c r="G8" s="10"/>
      <c r="H8" s="4" t="s">
        <v>25</v>
      </c>
      <c r="I8" s="5">
        <v>3400</v>
      </c>
      <c r="J8" s="10"/>
    </row>
    <row r="9" spans="1:12" ht="15.75" thickBot="1" x14ac:dyDescent="0.3">
      <c r="A9" s="10"/>
      <c r="B9" s="41">
        <v>46029</v>
      </c>
      <c r="C9" s="12">
        <v>3400</v>
      </c>
      <c r="D9" s="12">
        <v>23000</v>
      </c>
      <c r="E9" s="13" t="b">
        <v>1</v>
      </c>
      <c r="F9" s="14">
        <v>66</v>
      </c>
      <c r="G9" s="10"/>
      <c r="J9" s="10"/>
    </row>
    <row r="10" spans="1:12" ht="15.75" thickBot="1" x14ac:dyDescent="0.3">
      <c r="A10" s="10"/>
      <c r="G10" s="10"/>
      <c r="H10" s="15" t="s">
        <v>11</v>
      </c>
      <c r="I10" s="16">
        <f>IFERROR(ROUND(AVERAGE(C3:C9),-2),I8)</f>
        <v>3400</v>
      </c>
      <c r="J10" s="10"/>
      <c r="K10" s="10"/>
    </row>
    <row r="11" spans="1:12" x14ac:dyDescent="0.25">
      <c r="A11" s="10"/>
      <c r="G11" s="10"/>
      <c r="H11" s="17" t="s">
        <v>12</v>
      </c>
      <c r="I11" s="18">
        <f>I4*IFERROR(AVERAGE(F3:F9),I3)</f>
        <v>66.071428571428569</v>
      </c>
      <c r="J11" s="10"/>
    </row>
    <row r="12" spans="1:12" x14ac:dyDescent="0.25">
      <c r="A12" s="10"/>
      <c r="G12" s="10"/>
      <c r="H12" s="19" t="s">
        <v>13</v>
      </c>
      <c r="I12" s="20">
        <f>I5*IFERROR(AVERAGE(F3:F9),I3)</f>
        <v>145.35714285714286</v>
      </c>
      <c r="J12" s="10"/>
    </row>
    <row r="13" spans="1:12" ht="15.75" thickBot="1" x14ac:dyDescent="0.3">
      <c r="A13" s="10"/>
      <c r="G13" s="10"/>
      <c r="H13" s="21" t="s">
        <v>14</v>
      </c>
      <c r="I13" s="22">
        <f>IFERROR(((I10-(I11*9)-(I12*4)-(I14*2))/4),"manque de data")</f>
        <v>532.18214285714294</v>
      </c>
      <c r="J13" s="10"/>
    </row>
    <row r="14" spans="1:12" ht="15.75" thickBot="1" x14ac:dyDescent="0.3">
      <c r="A14" s="10"/>
      <c r="B14" s="25"/>
      <c r="C14" s="10"/>
      <c r="D14" s="10"/>
      <c r="E14" s="10"/>
      <c r="F14" s="10"/>
      <c r="G14" s="10"/>
      <c r="H14" s="23" t="s">
        <v>15</v>
      </c>
      <c r="I14" s="24">
        <f>IFERROR(I6*I10/1000,"manque de data")</f>
        <v>47.6</v>
      </c>
      <c r="J14" s="10"/>
    </row>
    <row r="15" spans="1:12" ht="15.75" thickBot="1" x14ac:dyDescent="0.3">
      <c r="A15" s="10"/>
      <c r="D15" s="10"/>
      <c r="E15" s="10"/>
      <c r="F15" s="10"/>
      <c r="G15" s="10"/>
      <c r="H15" s="10"/>
      <c r="I15" s="10"/>
      <c r="J15" s="10"/>
    </row>
    <row r="16" spans="1:12" ht="15.75" thickBot="1" x14ac:dyDescent="0.3">
      <c r="A16" s="10"/>
      <c r="B16" s="25"/>
      <c r="C16" s="10"/>
      <c r="D16" s="10"/>
      <c r="E16" s="10"/>
      <c r="F16" s="10"/>
      <c r="G16" s="10"/>
      <c r="H16" s="26" t="s">
        <v>16</v>
      </c>
      <c r="I16" s="27" t="str">
        <f>IF(COUNTA(F3:F9)&lt;I7,"tendance non significative",IF(I22&gt;I28,"surplus",IF(I22&gt;H25,"stagnation","déficit actif")))</f>
        <v>déficit actif</v>
      </c>
      <c r="J16" s="10"/>
    </row>
    <row r="17" spans="1:12" ht="15.75" thickBot="1" x14ac:dyDescent="0.3">
      <c r="A17" s="10"/>
      <c r="B17" s="25"/>
      <c r="C17" s="10"/>
      <c r="D17" s="10"/>
      <c r="E17" s="10"/>
      <c r="F17" s="10"/>
      <c r="G17" s="10"/>
      <c r="H17" s="10"/>
      <c r="I17" s="10"/>
      <c r="J17" s="10"/>
    </row>
    <row r="18" spans="1:12" ht="15.75" thickBot="1" x14ac:dyDescent="0.3">
      <c r="A18" s="10"/>
      <c r="B18" s="25"/>
      <c r="C18" s="10"/>
      <c r="D18" s="10"/>
      <c r="E18" s="10"/>
      <c r="F18" s="10"/>
      <c r="G18" s="10"/>
      <c r="H18" s="28" t="s">
        <v>17</v>
      </c>
      <c r="I18" s="29">
        <f>IFERROR(AVERAGE(C3:C9),"aucune donnée disponible")</f>
        <v>3400</v>
      </c>
      <c r="J18" s="10"/>
    </row>
    <row r="19" spans="1:12" ht="15.75" thickBot="1" x14ac:dyDescent="0.3">
      <c r="A19" s="10"/>
      <c r="B19" s="25"/>
      <c r="C19" s="10"/>
      <c r="D19" s="10"/>
      <c r="E19" s="10"/>
      <c r="F19" s="10"/>
      <c r="G19" s="10"/>
      <c r="H19" s="30" t="s">
        <v>24</v>
      </c>
      <c r="I19" s="29">
        <f>IFERROR(AVERAGE(D3:D9),"aucune donnée disponible")</f>
        <v>20000</v>
      </c>
      <c r="J19" s="10"/>
    </row>
    <row r="20" spans="1:12" ht="15.75" thickBot="1" x14ac:dyDescent="0.3">
      <c r="A20" s="10"/>
      <c r="B20" s="25"/>
      <c r="C20" s="10"/>
      <c r="D20" s="10"/>
      <c r="E20" s="10"/>
      <c r="F20" s="10"/>
      <c r="G20" s="10"/>
      <c r="H20" s="42" t="s">
        <v>23</v>
      </c>
      <c r="I20" s="29">
        <f>COUNTIF(E3:E9,TRUE)</f>
        <v>5</v>
      </c>
      <c r="J20" s="10"/>
    </row>
    <row r="21" spans="1:12" ht="15.75" thickBot="1" x14ac:dyDescent="0.3">
      <c r="A21" s="10"/>
      <c r="B21" s="25"/>
      <c r="C21" s="10"/>
      <c r="D21" s="10"/>
      <c r="E21" s="10"/>
      <c r="F21" s="10"/>
      <c r="G21" s="10"/>
      <c r="J21" s="10"/>
    </row>
    <row r="22" spans="1:12" ht="15.75" thickBot="1" x14ac:dyDescent="0.3">
      <c r="A22" s="10"/>
      <c r="B22" s="25"/>
      <c r="C22" s="33"/>
      <c r="D22" s="10"/>
      <c r="E22" s="10"/>
      <c r="F22" s="10"/>
      <c r="G22" s="10"/>
      <c r="H22" s="31" t="s">
        <v>18</v>
      </c>
      <c r="I22" s="32">
        <f>IFERROR(SLOPE(F3:F9, B3:B9)*1000,"manque de data")</f>
        <v>-74.999999999999289</v>
      </c>
      <c r="J22" s="10"/>
    </row>
    <row r="23" spans="1:12" ht="15.75" thickBot="1" x14ac:dyDescent="0.3">
      <c r="A23" s="10"/>
      <c r="B23" s="25"/>
      <c r="C23" s="10"/>
      <c r="D23" s="10"/>
      <c r="E23" s="10"/>
      <c r="F23" s="10"/>
      <c r="G23" s="10"/>
      <c r="H23" s="10"/>
      <c r="I23" s="10"/>
      <c r="J23" s="10"/>
    </row>
    <row r="24" spans="1:12" ht="15.75" thickBot="1" x14ac:dyDescent="0.3">
      <c r="A24" s="10"/>
      <c r="B24" s="25"/>
      <c r="C24" s="10"/>
      <c r="D24" s="10"/>
      <c r="E24" s="10"/>
      <c r="F24" s="10"/>
      <c r="G24" s="10"/>
      <c r="H24" s="34" t="s">
        <v>19</v>
      </c>
      <c r="I24" s="35" t="s">
        <v>20</v>
      </c>
      <c r="J24" s="10"/>
      <c r="K24" s="10"/>
      <c r="L24" s="10"/>
    </row>
    <row r="25" spans="1:12" ht="15.75" thickBot="1" x14ac:dyDescent="0.3">
      <c r="A25" s="10"/>
      <c r="B25" s="25"/>
      <c r="C25" s="10"/>
      <c r="D25" s="10"/>
      <c r="E25" s="10"/>
      <c r="F25" s="10"/>
      <c r="G25" s="10"/>
      <c r="H25" s="36">
        <f>(-0.5%*AVERAGE(I3/7)*1000)</f>
        <v>-50</v>
      </c>
      <c r="I25" s="36">
        <f>(-1%*AVERAGE(I3/7)*1000)</f>
        <v>-100</v>
      </c>
      <c r="J25" s="10"/>
      <c r="K25" s="10"/>
      <c r="L25" s="10"/>
    </row>
    <row r="26" spans="1:12" ht="15.75" thickBot="1" x14ac:dyDescent="0.3">
      <c r="A26" s="10"/>
      <c r="B26" s="25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5.75" thickBot="1" x14ac:dyDescent="0.3">
      <c r="A27" s="10"/>
      <c r="B27" s="25"/>
      <c r="C27" s="10"/>
      <c r="D27" s="10"/>
      <c r="E27" s="10"/>
      <c r="F27" s="10"/>
      <c r="G27" s="10"/>
      <c r="H27" s="37" t="s">
        <v>21</v>
      </c>
      <c r="I27" s="38" t="s">
        <v>22</v>
      </c>
      <c r="J27" s="10"/>
      <c r="K27" s="10"/>
      <c r="L27" s="10"/>
    </row>
    <row r="28" spans="1:12" ht="15.75" thickBot="1" x14ac:dyDescent="0.3">
      <c r="A28" s="10"/>
      <c r="B28" s="25"/>
      <c r="C28" s="10"/>
      <c r="D28" s="10"/>
      <c r="E28" s="10"/>
      <c r="F28" s="10"/>
      <c r="G28" s="10"/>
      <c r="H28" s="36">
        <f>(0.5%*(AVERAGE(I3/30)*1000))</f>
        <v>11.666666666666668</v>
      </c>
      <c r="I28" s="36">
        <f>(1%*AVERAGE(I3/30)*1000)</f>
        <v>23.333333333333336</v>
      </c>
      <c r="J28" s="10"/>
      <c r="K28" s="10"/>
      <c r="L28" s="10"/>
    </row>
    <row r="29" spans="1:12" x14ac:dyDescent="0.25">
      <c r="A29" s="10"/>
      <c r="B29" s="25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x14ac:dyDescent="0.25">
      <c r="A30" s="10"/>
      <c r="B30" s="25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x14ac:dyDescent="0.25">
      <c r="A31" s="10"/>
      <c r="B31" s="25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x14ac:dyDescent="0.25">
      <c r="A32" s="10"/>
      <c r="B32" s="25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x14ac:dyDescent="0.25">
      <c r="A33" s="10"/>
      <c r="B33" s="25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x14ac:dyDescent="0.25">
      <c r="A34" s="10"/>
      <c r="B34" s="25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x14ac:dyDescent="0.25">
      <c r="A35" s="10"/>
      <c r="B35" s="25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x14ac:dyDescent="0.25">
      <c r="A36" s="10"/>
      <c r="B36" s="25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x14ac:dyDescent="0.25">
      <c r="A37" s="10"/>
      <c r="B37" s="25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x14ac:dyDescent="0.25">
      <c r="A38" s="10"/>
      <c r="B38" s="25"/>
      <c r="C38" s="10"/>
      <c r="D38" s="10"/>
      <c r="E38" s="10"/>
      <c r="F38" s="10"/>
      <c r="G38" s="10"/>
      <c r="H38" s="10"/>
      <c r="I38" s="10"/>
      <c r="J38" s="10"/>
      <c r="K38" s="10"/>
      <c r="L38" s="10"/>
    </row>
  </sheetData>
  <sheetProtection sheet="1" objects="1" scenarios="1" formatColumns="0" formatRows="0" selectLockedCells="1" sort="0" autoFilter="0"/>
  <autoFilter ref="B2:F9" xr:uid="{A8F0707A-277D-4802-BD1E-E68C9E156AF2}">
    <sortState xmlns:xlrd2="http://schemas.microsoft.com/office/spreadsheetml/2017/richdata2" ref="B3:F9">
      <sortCondition ref="B2:B9"/>
    </sortState>
  </autoFilter>
  <mergeCells count="1">
    <mergeCell ref="H2:I2"/>
  </mergeCells>
  <conditionalFormatting sqref="I16">
    <cfRule type="containsText" dxfId="2" priority="1" operator="containsText" text="déficit">
      <formula>NOT(ISERROR(SEARCH("déficit",I16)))</formula>
    </cfRule>
    <cfRule type="containsText" dxfId="1" priority="2" operator="containsText" text="stagnation">
      <formula>NOT(ISERROR(SEARCH("stagnation",I16)))</formula>
    </cfRule>
    <cfRule type="containsText" dxfId="0" priority="3" operator="containsText" text="surplus">
      <formula>NOT(ISERROR(SEARCH("surplus",I16)))</formula>
    </cfRule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Outil de tracking du poids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Noah Messaoudi</dc:creator>
  <cp:lastModifiedBy>Noah Messaoudi</cp:lastModifiedBy>
  <dcterms:created xsi:type="dcterms:W3CDTF">2026-02-04T19:44:04Z</dcterms:created>
  <dcterms:modified xsi:type="dcterms:W3CDTF">2026-02-05T13:38:28Z</dcterms:modified>
</cp:coreProperties>
</file>